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<sst xmlns="http://schemas.openxmlformats.org/spreadsheetml/2006/main" count="2857" uniqueCount="2077">
  <si>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</si>
  <si>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</si>
  <si>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</si>
  <si>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</si>
  <si>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</si>
  <si>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</si>
  <si>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</si>
  <si>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</si>
  <si>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</si>
  <si>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</si>
  <si>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</si>
  <si>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</si>
  <si>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</si>
  <si>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</si>
  <si>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</si>
  <si>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</si>
  <si>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</si>
  <si>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</si>
  <si>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</si>
  <si>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</si>
  <si>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</si>
  <si>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</si>
  <si>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</si>
  <si>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</si>
  <si>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</si>
  <si>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</si>
  <si>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</si>
  <si>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</si>
  <si>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</si>
  <si>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</si>
  <si>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</si>
  <si>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</si>
  <si>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</si>
  <si>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</si>
  <si>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</si>
  <si>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</si>
  <si>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</si>
  <si>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</si>
  <si>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</si>
  <si>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</si>
  <si>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</si>
  <si>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</si>
  <si>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</si>
  <si>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</si>
  <si>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</si>
  <si>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</si>
  <si>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</si>
  <si>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</si>
  <si>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</si>
  <si>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</si>
  <si>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</si>
  <si>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</si>
  <si>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</si>
  <si>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</si>
  <si>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</si>
  <si>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</si>
  <si>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</si>
  <si>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</si>
  <si>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</si>
  <si>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</si>
  <si>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</si>
  <si>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</si>
  <si>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</si>
  <si>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</si>
  <si>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</si>
  <si>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</si>
  <si>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</si>
  <si>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</si>
  <si>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</si>
  <si>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</si>
  <si>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</si>
  <si>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</si>
  <si>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</si>
  <si>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</si>
  <si>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</si>
  <si>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</si>
  <si>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</si>
  <si>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</si>
  <si>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</si>
  <si>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</si>
  <si>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</si>
  <si>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</si>
  <si>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</si>
  <si>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</si>
  <si>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</si>
  <si>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</si>
  <si>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</si>
  <si>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</si>
  <si>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</si>
  <si>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</si>
  <si>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</si>
  <si>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</si>
  <si>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</si>
  <si>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</si>
  <si>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</si>
  <si>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</si>
  <si>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</si>
  <si>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</si>
  <si>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</si>
  <si>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</si>
  <si>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</si>
  <si>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</si>
  <si>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</si>
  <si>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</si>
  <si>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</si>
  <si>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</si>
  <si>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</si>
  <si>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</si>
  <si>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</si>
  <si>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</si>
  <si>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</si>
  <si>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</si>
  <si>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</si>
  <si>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</si>
  <si>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</si>
  <si>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</si>
  <si>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</si>
  <si>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</si>
  <si>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</si>
  <si>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</si>
  <si>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</si>
  <si>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</si>
  <si>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</si>
  <si>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</si>
  <si>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</si>
  <si>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</si>
  <si>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</si>
  <si>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</si>
  <si>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</si>
  <si>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</si>
  <si>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</si>
  <si>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</si>
  <si>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</si>
  <si>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</si>
  <si>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</si>
  <si>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</si>
  <si>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</si>
  <si>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</si>
  <si>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</si>
  <si>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</si>
  <si>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</si>
  <si>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</si>
  <si>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</si>
  <si>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</si>
  <si>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</si>
  <si>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</si>
  <si>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</si>
  <si>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</si>
  <si>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</si>
  <si>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</si>
  <si>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</si>
  <si>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</si>
  <si>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</si>
  <si>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</si>
  <si>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</si>
  <si>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</si>
  <si>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</si>
  <si>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</si>
  <si>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</si>
  <si>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</si>
  <si>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</si>
  <si>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</si>
  <si>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</si>
  <si>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</si>
  <si>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</si>
  <si>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</si>
  <si>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</si>
  <si>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</si>
  <si>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</si>
  <si>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</si>
  <si>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</si>
  <si>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</si>
  <si>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</si>
  <si>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</si>
  <si>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</si>
  <si>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</si>
  <si>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</si>
  <si>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</si>
  <si>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</si>
  <si>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</si>
  <si>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</si>
  <si>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</si>
  <si>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</si>
  <si>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</si>
  <si>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</si>
  <si>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</si>
  <si>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</si>
  <si>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</si>
  <si>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</si>
  <si>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</si>
  <si>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</si>
  <si>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</si>
  <si>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</si>
  <si>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</si>
  <si>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</si>
  <si>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</si>
  <si>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</si>
  <si>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</si>
  <si>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</si>
  <si>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</si>
  <si>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</si>
  <si>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</si>
  <si>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</si>
  <si>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</si>
  <si>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</si>
  <si>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</si>
  <si>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</si>
  <si>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</si>
  <si>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</si>
  <si>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</si>
  <si>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</si>
  <si>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</si>
  <si>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</si>
  <si>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</si>
  <si>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</si>
  <si>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</si>
  <si>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</si>
  <si>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</si>
  <si>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</si>
  <si>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</si>
  <si>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</si>
  <si>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</si>
  <si>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</si>
  <si>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</si>
  <si>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</si>
  <si>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</si>
  <si>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</si>
  <si>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</si>
  <si>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</si>
  <si>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</si>
  <si>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</si>
  <si>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</si>
  <si>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</si>
  <si>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</si>
  <si>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</si>
  <si>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</si>
  <si>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</si>
  <si>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</si>
  <si>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</si>
  <si>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</si>
  <si>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</si>
  <si>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</si>
  <si>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</si>
  <si>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</si>
  <si>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</si>
  <si>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</si>
  <si>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</si>
  <si>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</si>
  <si>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</si>
  <si>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</si>
  <si>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</si>
  <si>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</si>
  <si>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</si>
  <si>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</si>
  <si>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</si>
  <si>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</si>
  <si>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</si>
  <si>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</si>
  <si>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</si>
  <si>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</si>
  <si>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</si>
  <si>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</si>
  <si>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</si>
  <si>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</si>
  <si>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</si>
  <si>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</si>
  <si>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</si>
  <si>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</si>
  <si>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</si>
  <si>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</si>
  <si>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</si>
  <si>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</si>
  <si>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</si>
  <si>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</si>
  <si>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</si>
  <si>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</si>
  <si>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</si>
  <si>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</si>
  <si>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</si>
  <si>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</si>
  <si>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</si>
  <si>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</si>
  <si>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</si>
  <si>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</si>
  <si>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</si>
  <si>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</si>
  <si>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</si>
  <si>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</si>
  <si>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</si>
  <si>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</si>
  <si>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</si>
  <si>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</si>
  <si>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</si>
  <si>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</si>
  <si>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</si>
  <si>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</si>
  <si>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</si>
  <si>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</si>
  <si>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</si>
  <si>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</si>
  <si>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</si>
  <si>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</si>
  <si>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</si>
  <si>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</si>
  <si>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</si>
  <si>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</si>
  <si>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</si>
  <si>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</si>
  <si>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</si>
  <si>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</si>
  <si>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</si>
  <si>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</si>
  <si>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</si>
  <si>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</si>
  <si>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</si>
  <si>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</si>
  <si>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</si>
  <si>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</si>
  <si>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</si>
  <si>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</si>
  <si>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</si>
  <si>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</si>
  <si>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</si>
  <si>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</si>
  <si>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</si>
  <si>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</si>
  <si>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</si>
  <si>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</si>
  <si>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</si>
  <si>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</si>
  <si>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</si>
  <si>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</si>
  <si>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</si>
  <si>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</si>
  <si>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</si>
  <si>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</si>
  <si>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</si>
  <si>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</si>
  <si>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</si>
  <si>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</si>
  <si>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</si>
  <si>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</si>
  <si>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</si>
  <si>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</si>
  <si>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</si>
  <si>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</si>
  <si>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</si>
  <si>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</si>
  <si>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</si>
  <si>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</si>
  <si>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</si>
  <si>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</si>
  <si>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</si>
  <si>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</si>
  <si>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</si>
  <si>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</si>
  <si>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</si>
  <si>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</si>
  <si>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</si>
  <si>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</si>
  <si>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</si>
  <si>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</si>
  <si>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</si>
  <si>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</si>
  <si>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</si>
  <si>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</si>
  <si>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</si>
  <si>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</si>
  <si>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</si>
  <si>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</si>
  <si>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</si>
  <si>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</si>
  <si>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</si>
  <si>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</si>
  <si>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</si>
  <si>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</si>
  <si>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</si>
  <si>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</si>
  <si>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</si>
  <si>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</si>
  <si>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</si>
  <si>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</si>
  <si>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</si>
  <si>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</si>
  <si>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</si>
  <si>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</si>
  <si>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</si>
  <si>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</si>
  <si>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</si>
  <si>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</si>
  <si>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</si>
  <si>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</si>
  <si>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</si>
  <si>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</si>
  <si>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</si>
  <si>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</si>
  <si>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</si>
  <si>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</si>
  <si>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</si>
  <si>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</si>
  <si>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</si>
  <si>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</si>
  <si>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</si>
  <si>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</si>
  <si>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</si>
  <si>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</si>
  <si>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</si>
  <si>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</si>
  <si>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</si>
  <si>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</si>
  <si>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</si>
  <si>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</si>
  <si>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</si>
  <si>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</si>
  <si>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</si>
  <si>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</si>
  <si>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</si>
  <si>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</si>
  <si>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</si>
  <si>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</si>
  <si>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</si>
  <si>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</si>
  <si>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</si>
  <si>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</si>
  <si>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</si>
  <si>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</si>
  <si>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</si>
  <si>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</si>
  <si>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</si>
  <si>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</si>
  <si>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</si>
  <si>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</si>
  <si>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</si>
  <si>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</si>
  <si>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</si>
  <si>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</si>
  <si>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</si>
  <si>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</si>
  <si>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</si>
  <si>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</si>
  <si>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</si>
  <si>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</si>
  <si>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</si>
  <si>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</si>
  <si>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</si>
  <si>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</si>
  <si>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</si>
  <si>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</si>
  <si>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</si>
  <si>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</si>
  <si>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</si>
  <si>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</si>
  <si>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</si>
  <si>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</si>
  <si>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</si>
  <si>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</si>
  <si>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</si>
  <si>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</si>
  <si>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</si>
  <si>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</si>
  <si>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</si>
  <si>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</si>
  <si>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</si>
  <si>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</si>
  <si>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</si>
  <si>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</si>
  <si>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</si>
  <si>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</si>
  <si>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</si>
  <si>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</si>
  <si>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</si>
  <si>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</si>
  <si>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</si>
  <si>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</si>
  <si>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</si>
  <si>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</si>
  <si>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</si>
  <si>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</si>
  <si>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</si>
  <si>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</si>
  <si>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</si>
  <si>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</si>
  <si>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</si>
  <si>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</si>
  <si>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</si>
  <si>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</si>
  <si>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</si>
  <si>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</si>
  <si>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</si>
  <si>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</si>
  <si>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</si>
  <si>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</si>
  <si>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</si>
  <si>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</si>
  <si>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</si>
  <si>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</si>
  <si>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</si>
  <si>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</si>
  <si>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</si>
  <si>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</si>
  <si>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</si>
  <si>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</si>
  <si>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</si>
  <si>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</si>
  <si>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</si>
  <si>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</si>
  <si>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</si>
  <si>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</si>
  <si>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</si>
  <si>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</si>
  <si>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</si>
  <si>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</si>
  <si>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</si>
  <si>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</si>
  <si>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</si>
  <si>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</si>
  <si>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</si>
  <si>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</si>
  <si>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</si>
  <si>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</si>
  <si>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</si>
  <si>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</si>
  <si>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</si>
  <si>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</si>
  <si>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</si>
  <si>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</si>
  <si>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</si>
  <si>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</si>
  <si>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</si>
  <si>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</si>
  <si>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</si>
  <si>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</si>
  <si>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</si>
  <si>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</si>
  <si>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</si>
  <si>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</si>
  <si>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</si>
  <si>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</si>
  <si>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</si>
  <si>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</si>
  <si>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</si>
  <si>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</si>
  <si>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</si>
  <si>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</si>
  <si>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</si>
  <si>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</si>
  <si>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</si>
  <si>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</si>
  <si>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</si>
  <si>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</si>
  <si>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</si>
  <si>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</si>
  <si>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</si>
  <si>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</si>
  <si>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</si>
  <si>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</si>
  <si>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</si>
  <si>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</si>
  <si>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</si>
  <si>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</si>
  <si>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</si>
  <si>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</si>
  <si>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</si>
  <si>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</si>
  <si>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</si>
  <si>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</si>
  <si>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</si>
  <si>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</si>
  <si>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</si>
  <si>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</si>
  <si>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</si>
  <si>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</si>
  <si>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</si>
  <si>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</si>
  <si>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</si>
  <si>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</si>
  <si>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</si>
  <si>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</si>
  <si>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</si>
  <si>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</si>
  <si>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</si>
  <si>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</si>
  <si>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</si>
  <si>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</si>
  <si>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</si>
  <si>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</si>
  <si>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</si>
  <si>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</si>
  <si>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</si>
  <si>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</si>
  <si>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</si>
  <si>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</si>
  <si>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</si>
  <si>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</si>
  <si>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</si>
  <si>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</si>
  <si>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</si>
  <si>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</si>
  <si>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</si>
  <si>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</si>
  <si>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</si>
  <si>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</si>
  <si>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</si>
  <si>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</si>
  <si>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</si>
  <si>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</si>
  <si>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</si>
  <si>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</si>
  <si>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</si>
  <si>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</si>
  <si>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</si>
  <si>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</si>
  <si>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</si>
  <si>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</si>
  <si>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</si>
  <si>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</si>
  <si>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</si>
  <si>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</si>
  <si>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</si>
  <si>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</si>
  <si>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</si>
  <si>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</si>
  <si>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</si>
  <si>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</si>
  <si>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</si>
  <si>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</si>
  <si>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</si>
  <si>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</si>
  <si>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</si>
  <si>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</si>
  <si>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</si>
  <si>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</si>
  <si>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</si>
  <si>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</si>
  <si>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</si>
  <si>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</si>
  <si>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</si>
  <si>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</si>
  <si>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</si>
  <si>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</si>
  <si>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</si>
  <si>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</si>
  <si>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</si>
  <si>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</si>
  <si>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</si>
  <si>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</si>
  <si>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</si>
  <si>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</si>
  <si>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</si>
  <si>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</si>
  <si>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</si>
  <si>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</si>
  <si>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</si>
  <si>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</si>
  <si>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</si>
  <si>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</si>
  <si>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</si>
  <si>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</si>
  <si>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</si>
  <si>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</si>
  <si>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</si>
  <si>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</si>
  <si>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</si>
  <si>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</si>
  <si>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</si>
  <si>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</si>
  <si>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</si>
  <si>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</si>
  <si>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</si>
  <si>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</si>
  <si>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</si>
  <si>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</si>
  <si>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</si>
  <si>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</si>
  <si>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</si>
  <si>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</si>
  <si>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</si>
  <si>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</si>
  <si>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</si>
  <si>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</si>
  <si>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</si>
  <si>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</si>
  <si>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</si>
  <si>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</si>
  <si>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</si>
  <si>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</si>
  <si>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</si>
  <si>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</si>
  <si>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</si>
  <si>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</si>
  <si>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</si>
  <si>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</si>
  <si>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</si>
  <si>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</si>
  <si>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</si>
  <si>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</si>
  <si>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</si>
  <si>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</si>
  <si>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</si>
  <si>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</si>
  <si>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</si>
  <si>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</si>
  <si>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</si>
  <si>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</si>
  <si>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</si>
  <si>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</si>
  <si>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</si>
  <si>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</si>
  <si>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</si>
  <si>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</si>
  <si>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</si>
  <si>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</si>
  <si>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</si>
  <si>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</si>
  <si>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</si>
  <si>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</si>
  <si>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</si>
  <si>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</si>
  <si>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</si>
  <si>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</si>
  <si>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</si>
  <si>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</si>
  <si>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</si>
  <si>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</si>
  <si>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</si>
  <si>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</si>
  <si>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</si>
  <si>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</si>
  <si>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</si>
  <si>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</si>
  <si>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</si>
  <si>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</si>
  <si>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</si>
  <si>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</si>
  <si>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</si>
  <si>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</si>
  <si>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</si>
  <si>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</si>
  <si>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</si>
  <si>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</si>
  <si>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</si>
  <si>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</si>
  <si>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</si>
  <si>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</si>
  <si>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</si>
  <si>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</si>
  <si>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</si>
  <si>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</si>
  <si>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</si>
  <si>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</si>
  <si>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</si>
  <si>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</si>
  <si>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</si>
  <si>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</si>
  <si>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</si>
  <si>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</si>
  <si>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</si>
  <si>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</si>
  <si>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</si>
  <si>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</si>
  <si>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</si>
  <si>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</si>
  <si>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</si>
  <si>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</si>
  <si>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</si>
  <si>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</si>
  <si>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</si>
  <si>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</si>
  <si>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</si>
  <si>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</si>
  <si>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</si>
  <si>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</si>
  <si>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</si>
  <si>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</si>
  <si>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</si>
  <si>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</si>
  <si>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</si>
  <si>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</si>
  <si>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</si>
  <si>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</si>
  <si>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</si>
  <si>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</si>
  <si>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</si>
  <si>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</si>
  <si>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</si>
  <si>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</si>
  <si>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</si>
  <si>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</si>
  <si>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</si>
  <si>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</si>
  <si>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</si>
  <si>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</si>
  <si>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</si>
  <si>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</si>
  <si>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</si>
  <si>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</si>
  <si>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</si>
  <si>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</si>
  <si>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</si>
  <si>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</si>
  <si>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</si>
  <si>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</si>
  <si>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</si>
  <si>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</si>
  <si>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</si>
  <si>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</si>
  <si>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</si>
  <si>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</si>
  <si>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</si>
  <si>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</si>
  <si>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</si>
  <si>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</si>
  <si>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</si>
  <si>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</si>
  <si>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</si>
  <si>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</si>
  <si>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</si>
  <si>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</si>
  <si>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</si>
  <si>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</si>
  <si>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</si>
  <si>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</si>
  <si>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</si>
  <si>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</si>
  <si>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</si>
  <si>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</si>
  <si>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</si>
  <si>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</si>
  <si>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</si>
  <si>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</si>
  <si>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</si>
  <si>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</si>
  <si>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</si>
  <si>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</si>
  <si>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</si>
  <si>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</si>
  <si>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</si>
  <si>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</si>
  <si>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</si>
  <si>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</si>
  <si>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</si>
  <si>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</si>
  <si>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</si>
  <si>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</si>
  <si>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</si>
  <si>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</si>
  <si>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</si>
  <si>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</si>
  <si>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</si>
  <si>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</si>
  <si>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</si>
  <si>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</si>
  <si>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</si>
  <si>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</si>
  <si>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</si>
  <si>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</si>
  <si>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</si>
  <si>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</si>
  <si>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</si>
  <si>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</si>
  <si>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</si>
  <si>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</si>
  <si>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</si>
  <si>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</si>
  <si>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</si>
  <si>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</si>
  <si>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</si>
  <si>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</si>
  <si>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</si>
  <si>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</si>
  <si>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</si>
  <si>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</si>
  <si>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</si>
  <si>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</si>
  <si>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</si>
  <si>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</si>
  <si>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</si>
  <si>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</si>
  <si>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</si>
  <si>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</si>
  <si>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</si>
  <si>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</si>
  <si>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</si>
  <si>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</si>
  <si>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</si>
  <si>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</si>
  <si>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</si>
  <si>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</si>
  <si>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</si>
  <si>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</si>
  <si>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</si>
  <si>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</si>
  <si>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</si>
  <si>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</si>
  <si>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</si>
  <si>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</si>
  <si>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</si>
  <si>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</si>
  <si>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</si>
  <si>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</si>
  <si>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</si>
  <si>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</si>
  <si>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</si>
  <si>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</si>
  <si>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</si>
  <si>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</si>
  <si>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</si>
  <si>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</si>
  <si>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</si>
  <si>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</si>
  <si>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</si>
  <si>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</si>
  <si>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</si>
  <si>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</si>
  <si>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</si>
  <si>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</si>
  <si>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</si>
  <si>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</si>
  <si>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</si>
  <si>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</si>
  <si>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</si>
  <si>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</si>
  <si>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</si>
  <si>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</si>
  <si>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</si>
  <si>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</si>
  <si>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</si>
  <si>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</si>
  <si>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</si>
  <si>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</si>
  <si>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</si>
  <si>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</si>
  <si>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</si>
  <si>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</si>
  <si>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</si>
  <si>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</si>
  <si>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</si>
  <si>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</si>
  <si>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</si>
  <si>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</si>
  <si>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</si>
  <si>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</si>
  <si>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</si>
  <si>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</si>
  <si>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</si>
  <si>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</si>
  <si>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</si>
  <si>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</si>
  <si>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</si>
  <si>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</si>
  <si>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</si>
  <si>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</si>
  <si>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</si>
  <si>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</si>
  <si>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</si>
  <si>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</si>
  <si>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</si>
  <si>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</si>
  <si>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</si>
  <si>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</si>
  <si>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</si>
  <si>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</si>
  <si>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</si>
  <si>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</si>
  <si>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</si>
  <si>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</si>
  <si>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</si>
  <si>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</si>
  <si>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</si>
  <si>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</si>
  <si>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</si>
  <si>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</si>
  <si>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</si>
  <si>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</si>
  <si>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</si>
  <si>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</si>
  <si>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</si>
  <si>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</si>
  <si>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</si>
  <si>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</si>
  <si>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</si>
  <si>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</si>
  <si>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</si>
  <si>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</si>
  <si>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</si>
  <si>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</si>
  <si>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</si>
  <si>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</si>
  <si>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</si>
  <si>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</si>
  <si>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</si>
  <si>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</si>
  <si>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</si>
  <si>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</si>
  <si>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</si>
  <si>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</si>
  <si>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</si>
  <si>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</si>
  <si>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</si>
  <si>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</si>
  <si>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</si>
  <si>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</si>
  <si>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</si>
  <si>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</si>
  <si>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</si>
  <si>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</si>
  <si>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</si>
  <si>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</si>
  <si>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</si>
  <si>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</si>
  <si>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</si>
  <si>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</si>
  <si>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</si>
  <si>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</si>
  <si>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</si>
  <si>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</si>
  <si>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</si>
  <si>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</si>
  <si>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</si>
  <si>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</si>
  <si>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</si>
  <si>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</si>
  <si>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</si>
  <si>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</si>
  <si>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</si>
  <si>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</si>
  <si>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</si>
  <si>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</si>
  <si>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</si>
  <si>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</si>
  <si>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</si>
  <si>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</si>
  <si>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</si>
  <si>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</si>
  <si>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</si>
  <si>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</si>
  <si>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</si>
  <si>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</si>
  <si>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</si>
  <si>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</si>
  <si>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</si>
  <si>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</si>
  <si>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</si>
  <si>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</si>
  <si>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</si>
  <si>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</si>
  <si>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</si>
  <si>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</si>
  <si>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</si>
  <si>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</si>
  <si>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</si>
  <si>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</si>
  <si>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</si>
  <si>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</si>
  <si>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</si>
  <si>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</si>
  <si>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</si>
  <si>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</si>
  <si>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</si>
  <si>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</si>
  <si>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</si>
  <si>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</si>
  <si>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</si>
  <si>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</si>
  <si>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</si>
  <si>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</si>
  <si>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</si>
  <si>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</si>
  <si>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</si>
  <si>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</si>
  <si>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</si>
  <si>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</si>
  <si>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</si>
  <si>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</si>
  <si>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</si>
  <si>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</si>
  <si>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</si>
  <si>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</si>
  <si>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</si>
  <si>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</si>
  <si>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</si>
  <si>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</si>
  <si>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</si>
  <si>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</si>
  <si>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</si>
  <si>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</si>
  <si>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</si>
  <si>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</si>
  <si>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</si>
  <si>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</si>
  <si>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</si>
  <si>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</si>
  <si>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</si>
  <si>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</si>
  <si>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</si>
  <si>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</si>
  <si>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</si>
  <si>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</si>
  <si>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</si>
  <si>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</si>
  <si>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</si>
  <si>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</si>
  <si>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</si>
  <si>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</si>
  <si>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</si>
  <si>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</si>
  <si>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</si>
  <si>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</si>
  <si>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</si>
  <si>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</si>
  <si>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</si>
  <si>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</si>
  <si>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</si>
  <si>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</si>
  <si>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</si>
  <si>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</si>
  <si>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</si>
  <si>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</si>
  <si>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</si>
  <si>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</si>
  <si>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</si>
  <si>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</si>
  <si>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</si>
  <si>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</si>
  <si>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</si>
  <si>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</si>
  <si>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</si>
  <si>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</si>
  <si>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</si>
  <si>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</si>
  <si>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</si>
  <si>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</si>
  <si>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</si>
  <si>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</si>
  <si>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</si>
  <si>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</si>
  <si>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</si>
  <si>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</si>
  <si>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</si>
  <si>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</si>
  <si>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</si>
  <si>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</si>
  <si>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</si>
  <si>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</si>
  <si>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</si>
  <si>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</si>
  <si>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</si>
  <si>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</si>
  <si>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</si>
  <si>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</si>
  <si>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</si>
  <si>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</si>
  <si>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</si>
  <si>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</si>
  <si>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</si>
  <si>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</si>
  <si>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</si>
  <si>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</si>
  <si>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</si>
  <si>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</si>
  <si>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</si>
  <si>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</si>
  <si>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</si>
  <si>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</si>
  <si>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</si>
  <si>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</si>
  <si>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</si>
  <si>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</si>
  <si>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</si>
  <si>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</si>
  <si>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</si>
  <si>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</si>
  <si>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</si>
  <si>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</si>
  <si>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</si>
  <si>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</si>
  <si>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</si>
  <si>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</si>
  <si>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</si>
  <si>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</si>
  <si>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</si>
  <si>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</si>
  <si>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</si>
  <si>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</si>
  <si>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</si>
  <si>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</si>
  <si>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</si>
  <si>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</si>
  <si>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</si>
  <si>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</si>
  <si>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</si>
  <si>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</si>
  <si>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</si>
  <si>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</si>
  <si>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</si>
  <si>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</si>
  <si>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</si>
  <si>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</si>
  <si>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</si>
  <si>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</si>
  <si>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</si>
  <si>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</si>
  <si>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</si>
  <si>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</si>
  <si>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</si>
  <si>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</si>
  <si>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</si>
  <si>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</si>
  <si>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</si>
  <si>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</si>
  <si>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</si>
  <si>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</si>
  <si>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</si>
  <si>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</si>
  <si>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</si>
  <si>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</si>
  <si>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</si>
  <si>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</si>
  <si>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</si>
  <si>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</si>
  <si>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</si>
  <si>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</si>
  <si>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</si>
  <si>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</si>
  <si>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</si>
  <si>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</si>
  <si>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</si>
  <si>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</si>
  <si>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</si>
  <si>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</si>
  <si>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</si>
  <si>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</si>
  <si>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</si>
  <si>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</si>
  <si>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</si>
  <si>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</si>
  <si>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</si>
  <si>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</si>
  <si>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</si>
  <si>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</si>
  <si>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</si>
  <si>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</si>
  <si>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</si>
  <si>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</si>
  <si>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</si>
  <si>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</si>
  <si>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</si>
  <si>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</si>
  <si>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</si>
  <si>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</si>
  <si>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</si>
  <si>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</si>
  <si>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</si>
  <si>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</si>
  <si>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</si>
  <si>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</si>
  <si>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</si>
  <si>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</si>
  <si>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</si>
  <si>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</si>
  <si>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</si>
  <si>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</si>
  <si>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</si>
  <si>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</si>
  <si>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</si>
  <si>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</si>
  <si>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</si>
  <si>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</si>
  <si>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</si>
  <si>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</si>
  <si>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</si>
  <si>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</si>
  <si>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</si>
  <si>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</si>
  <si>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</si>
  <si>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</si>
  <si>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</si>
  <si>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</si>
  <si>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</si>
  <si>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</si>
  <si>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</si>
  <si>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</si>
  <si>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</si>
  <si>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</si>
  <si>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</si>
  <si>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</si>
  <si>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</si>
  <si>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</si>
  <si>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</si>
  <si>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</si>
  <si>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</si>
  <si>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</si>
  <si>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</si>
  <si>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</si>
  <si>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</si>
  <si>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</si>
  <si>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</si>
  <si>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</si>
  <si>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</si>
  <si>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</si>
  <si>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</si>
  <si>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</si>
  <si>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</si>
  <si>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</si>
  <si>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</si>
  <si>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</si>
  <si>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</si>
  <si>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</si>
  <si>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</si>
  <si>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</si>
  <si>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</si>
  <si>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</si>
  <si>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</si>
  <si>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</si>
  <si>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</si>
  <si>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</si>
  <si>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</si>
  <si>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</si>
  <si>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</si>
  <si>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</si>
  <si>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</si>
  <si>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</si>
  <si>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</si>
  <si>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</si>
  <si>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</si>
  <si>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</si>
  <si>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</si>
  <si>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</si>
  <si>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</si>
  <si>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</si>
  <si>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</si>
  <si>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</si>
  <si>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</si>
  <si>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</si>
  <si>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</si>
  <si>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</si>
  <si>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</si>
  <si>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</si>
  <si>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</si>
  <si>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</si>
  <si>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</si>
  <si>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</si>
  <si>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</si>
  <si>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</si>
  <si>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</si>
  <si>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</si>
  <si>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</si>
  <si>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</si>
  <si>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</si>
  <si>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</si>
  <si>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</si>
  <si>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</si>
  <si>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</si>
  <si>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</si>
  <si>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</si>
  <si>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</si>
  <si>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</si>
  <si>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</si>
  <si>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</si>
  <si>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</si>
  <si>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</si>
  <si>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</si>
  <si>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</si>
  <si>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</si>
  <si>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</si>
  <si>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</si>
  <si>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</si>
  <si>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</si>
  <si>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</si>
  <si>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</si>
  <si>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</si>
  <si>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</si>
  <si>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</si>
  <si>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</si>
  <si>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</si>
  <si>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</si>
  <si>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</si>
  <si>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</si>
  <si>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</si>
  <si>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</si>
  <si>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</si>
  <si>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</si>
  <si>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</si>
  <si>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</si>
  <si>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</si>
  <si>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</si>
  <si>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</si>
  <si>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</si>
  <si>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</si>
  <si>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</si>
  <si>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</si>
  <si>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</si>
  <si>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</si>
  <si>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</si>
  <si>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</si>
  <si>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</si>
  <si>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</si>
  <si>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</si>
  <si>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</si>
  <si>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</si>
  <si>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</si>
  <si>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</si>
  <si>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</si>
  <si>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</si>
  <si>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</si>
  <si>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</si>
  <si>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</si>
  <si>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</si>
  <si>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</si>
  <si>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</si>
  <si>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</si>
  <si>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</si>
  <si>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</si>
  <si>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</si>
  <si>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</si>
  <si>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</si>
  <si>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</si>
  <si>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</si>
  <si>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</si>
  <si>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</si>
  <si>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</si>
  <si>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</si>
  <si>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</si>
  <si>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</si>
  <si>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</si>
  <si>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</si>
  <si>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</si>
  <si>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</si>
  <si>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</si>
  <si>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</si>
  <si>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</si>
  <si>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</si>
  <si>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</si>
  <si>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</si>
  <si>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</si>
  <si>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</si>
  <si>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</si>
  <si>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</si>
  <si>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</si>
  <si>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</si>
  <si>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</si>
  <si>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</si>
  <si>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</si>
  <si>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</si>
  <si>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</si>
  <si>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</si>
  <si>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</si>
  <si>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</si>
  <si>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</si>
  <si>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</si>
  <si>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</si>
  <si>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</si>
  <si>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</si>
  <si>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</si>
  <si>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</si>
  <si>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</si>
  <si>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</si>
  <si>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</si>
  <si>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</si>
  <si>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</si>
  <si>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</si>
  <si>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</si>
  <si>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</si>
  <si>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</si>
  <si>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</si>
  <si>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</si>
  <si>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</si>
  <si>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</si>
  <si>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</si>
  <si>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</si>
  <si>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</si>
  <si>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</si>
  <si>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</si>
  <si>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</si>
  <si>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</si>
  <si>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</si>
  <si>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</si>
  <si>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</si>
  <si>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</si>
  <si>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</si>
  <si>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</si>
  <si>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</si>
  <si>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</si>
  <si>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</si>
  <si>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</si>
  <si>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</si>
  <si>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</si>
  <si>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</si>
  <si>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</si>
  <si>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</si>
  <si>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</si>
  <si>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</si>
  <si>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</si>
  <si>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</si>
  <si>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</si>
  <si>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</si>
  <si>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</si>
  <si>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</si>
  <si>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</si>
  <si>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</si>
  <si>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</si>
  <si>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</si>
  <si>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</si>
  <si>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</si>
  <si>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</si>
  <si>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</si>
  <si>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</si>
  <si>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</si>
  <si>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</si>
  <si>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</si>
  <si>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</si>
  <si>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</si>
  <si>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</si>
  <si>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</si>
  <si>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</si>
  <si>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</si>
  <si>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</si>
  <si>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</si>
  <si>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</si>
  <si>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</si>
  <si>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</si>
  <si>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</si>
  <si>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</si>
  <si>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</si>
  <si>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</si>
  <si>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</si>
  <si>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</si>
  <si>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</si>
  <si>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</si>
  <si>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</si>
  <si>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</si>
  <si>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</si>
  <si>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</si>
  <si>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</si>
  <si>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</si>
  <si>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</si>
  <si>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</si>
  <si>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</si>
  <si>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</si>
  <si>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</si>
  <si>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</si>
  <si>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</si>
  <si>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</si>
  <si>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</si>
  <si>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</si>
  <si>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</si>
  <si>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</si>
  <si>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</si>
  <si>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</si>
  <si>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</si>
  <si>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</si>
  <si>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</si>
  <si>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</si>
  <si>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</si>
  <si>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</si>
  <si>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</si>
  <si>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</si>
  <si>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</si>
  <si>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</si>
  <si>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</si>
  <si>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</si>
  <si>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</si>
  <si>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</si>
  <si>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</si>
  <si>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</si>
  <si>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</si>
  <si>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</si>
  <si>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</si>
  <si>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</si>
  <si>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</si>
  <si>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</si>
  <si>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</si>
  <si>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</si>
  <si>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</si>
  <si>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</si>
  <si>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</si>
  <si>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</si>
  <si>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</si>
  <si>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</si>
  <si>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</si>
  <si>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</si>
  <si>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</si>
  <si>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</si>
  <si>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</si>
  <si>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</si>
  <si>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</si>
  <si>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</si>
  <si>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</si>
  <si>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</si>
  <si>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</si>
  <si>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</si>
  <si>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</si>
  <si>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</si>
  <si>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</si>
  <si>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</si>
  <si>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</si>
  <si>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</si>
  <si>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</si>
  <si>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</si>
  <si>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</si>
  <si>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</si>
  <si>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</si>
  <si>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</si>
  <si>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</si>
  <si>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</si>
  <si>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</si>
  <si>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</si>
  <si>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</si>
  <si>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</si>
  <si>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</si>
  <si>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</si>
  <si>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</si>
  <si>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</si>
  <si>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</si>
  <si>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</si>
  <si>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</si>
  <si>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</si>
  <si>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</si>
  <si>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</si>
  <si>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</si>
  <si>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</si>
  <si>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</si>
  <si>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</si>
  <si>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</si>
  <si>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</si>
  <si>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</si>
  <si>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</si>
  <si>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</si>
  <si>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</si>
  <si>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</si>
  <si>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</si>
  <si>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</si>
  <si>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</si>
  <si>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</si>
  <si>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</si>
  <si>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</si>
  <si>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</si>
  <si>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</si>
  <si>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</si>
  <si>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</si>
  <si>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</si>
  <si>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</si>
  <si>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</si>
  <si>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</si>
  <si>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</si>
  <si>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</si>
  <si>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</si>
  <si>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</si>
  <si>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</si>
  <si>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</si>
  <si>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</si>
  <si>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</si>
  <si>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</si>
  <si>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</si>
  <si>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</si>
  <si>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</si>
  <si>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</si>
  <si>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</si>
  <si>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</si>
  <si>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</si>
  <si>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</si>
  <si>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</si>
  <si>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</si>
  <si>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</si>
  <si>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</si>
  <si>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</si>
  <si>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</si>
  <si>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</si>
  <si>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</si>
  <si>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</si>
  <si>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</si>
  <si>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</si>
  <si>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</si>
  <si>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</si>
  <si>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</si>
  <si>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</si>
  <si>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</si>
  <si>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</si>
  <si>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</si>
  <si>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</si>
  <si>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</si>
  <si>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</si>
  <si>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</si>
  <si>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</si>
  <si>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</si>
  <si>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</si>
  <si>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</si>
  <si>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</si>
  <si>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</si>
  <si>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</si>
  <si>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</si>
  <si>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</si>
  <si>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</si>
  <si>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</si>
  <si>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</si>
  <si>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</si>
  <si>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</si>
  <si>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</si>
  <si>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</si>
  <si>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</si>
  <si>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</si>
  <si>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</si>
  <si>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</si>
  <si>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</si>
  <si>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</si>
  <si>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</si>
  <si>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</si>
  <si>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</si>
  <si>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</si>
  <si>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</si>
  <si>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</si>
  <si>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</si>
  <si>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</si>
  <si>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</si>
  <si>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</si>
  <si>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</si>
  <si>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</si>
  <si>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</si>
  <si>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</si>
  <si>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</si>
  <si>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</si>
  <si>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</si>
  <si>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</si>
  <si>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</si>
  <si>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</si>
  <si>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</si>
  <si>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</si>
  <si>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</si>
  <si>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</si>
  <si>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</si>
  <si>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</si>
  <si>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</si>
  <si>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</si>
  <si>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</si>
  <si>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</si>
  <si>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</si>
  <si>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</si>
  <si>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</si>
  <si>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</si>
  <si>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</si>
  <si>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</si>
  <si>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</si>
  <si>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</si>
  <si>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</si>
  <si>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</si>
  <si>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</si>
  <si>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</si>
  <si>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</si>
  <si>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</si>
  <si>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</si>
  <si>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</si>
  <si>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</si>
  <si>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</si>
  <si>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</si>
  <si>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</si>
  <si>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</si>
  <si>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</si>
  <si>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</si>
  <si>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</si>
  <si>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</si>
  <si>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</si>
  <si>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</si>
  <si>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</si>
  <si>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</si>
  <si>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</si>
  <si>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</si>
  <si>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</si>
  <si>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</si>
  <si>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</si>
  <si>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</si>
  <si>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</si>
  <si>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</si>
  <si>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</si>
  <si>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</si>
  <si>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</si>
  <si>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</si>
  <si>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</si>
  <si>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</si>
  <si>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</si>
  <si>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</si>
  <si>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</si>
  <si>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</si>
  <si>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</si>
  <si>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</si>
  <si>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</si>
  <si>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</si>
  <si>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</si>
  <si>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</si>
  <si>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</si>
  <si>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</si>
  <si>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</si>
  <si>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</si>
  <si>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</si>
  <si>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</si>
  <si>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</si>
  <si>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</si>
  <si>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</si>
  <si>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</si>
  <si>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</si>
  <si>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</si>
  <si>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</si>
  <si>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</si>
  <si>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</si>
  <si>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</si>
  <si>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</si>
  <si>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</si>
  <si>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</si>
  <si>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</si>
  <si>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</si>
  <si>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</si>
  <si>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</si>
  <si>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</si>
  <si>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</si>
  <si>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</si>
  <si>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</si>
  <si>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</si>
  <si>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</si>
  <si>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</si>
  <si>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</si>
  <si>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</si>
  <si>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</si>
  <si>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</si>
  <si>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</si>
  <si>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</si>
  <si>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</si>
  <si>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</si>
  <si>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</si>
  <si>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</si>
  <si>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</si>
  <si>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</si>
  <si>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</si>
  <si>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</si>
  <si>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</si>
  <si>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</si>
  <si>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</si>
  <si>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</si>
  <si>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</si>
  <si>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</si>
  <si>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</si>
  <si>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</si>
  <si>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</si>
  <si>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</si>
  <si>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</si>
  <si>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</si>
  <si>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</si>
  <si>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</si>
  <si>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</si>
  <si>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</si>
  <si>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</si>
  <si>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</si>
  <si>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</si>
  <si>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</si>
  <si>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</si>
  <si>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</si>
  <si>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</si>
  <si>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</si>
  <si>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</si>
  <si>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</si>
  <si>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</si>
  <si>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</si>
  <si>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</si>
  <si>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</si>
  <si>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</si>
  <si>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</si>
  <si>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</si>
  <si>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</si>
  <si>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</si>
  <si>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</si>
  <si>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</si>
  <si>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</si>
  <si>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</si>
  <si>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</si>
  <si>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</si>
  <si>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</si>
  <si>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</si>
  <si>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</si>
  <si>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</si>
  <si>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</si>
  <si>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</si>
  <si>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</si>
  <si>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</si>
  <si>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</si>
  <si>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</si>
  <si>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</si>
  <si>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</si>
  <si>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</si>
  <si>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</si>
  <si>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</si>
  <si>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</si>
  <si>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</si>
  <si>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</si>
  <si>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</si>
  <si>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</si>
  <si>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</si>
  <si>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</si>
  <si>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</si>
  <si>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</si>
  <si>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</si>
  <si>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</si>
  <si>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</si>
  <si>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</si>
  <si>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</si>
  <si>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</si>
  <si>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</si>
  <si>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</si>
  <si>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</si>
  <si>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</si>
  <si>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</si>
  <si>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</si>
  <si>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</si>
  <si>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</si>
  <si>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</si>
  <si>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</si>
  <si>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</si>
  <si>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</si>
  <si>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</si>
  <si>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</si>
  <si>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</si>
  <si>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</si>
  <si>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</si>
  <si>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</si>
  <si>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</si>
  <si>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</si>
  <si>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</si>
  <si>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</si>
  <si>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</si>
  <si>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</si>
  <si>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</si>
  <si>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</si>
  <si>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</si>
  <si>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</si>
  <si>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</si>
  <si>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</si>
  <si>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</si>
  <si>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</si>
  <si>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</si>
  <si>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</si>
  <si>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</si>
  <si>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</si>
  <si>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</si>
  <si>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</si>
  <si>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</si>
  <si>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</si>
  <si>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</si>
  <si>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</si>
  <si>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</si>
  <si>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</si>
  <si>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</si>
  <si>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</si>
  <si>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</si>
  <si>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</si>
  <si>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</si>
  <si>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</si>
  <si>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</si>
  <si>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</si>
  <si>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</si>
  <si>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</si>
  <si>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</si>
  <si>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</si>
  <si>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</si>
  <si>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</si>
  <si>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</si>
  <si>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</si>
  <si>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</si>
  <si>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</si>
  <si>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</si>
  <si>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</si>
  <si>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</si>
  <si>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</si>
  <si>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</si>
  <si>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</si>
  <si>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</si>
  <si>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</si>
  <si>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</si>
  <si>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</si>
  <si>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</si>
  <si>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</si>
  <si>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</si>
  <si>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</si>
  <si>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</si>
  <si>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</si>
  <si>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</si>
  <si>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</si>
  <si>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</si>
  <si>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</si>
  <si>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</si>
  <si>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</si>
  <si>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</si>
  <si>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</si>
  <si>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</si>
  <si>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</si>
  <si>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</si>
  <si>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</si>
  <si>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</si>
  <si>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</si>
  <si>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</si>
  <si>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</si>
  <si>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</si>
  <si>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</si>
  <si>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</si>
  <si>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</si>
  <si>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</si>
  <si>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</si>
  <si>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</si>
  <si>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</si>
  <si>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</si>
  <si>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</si>
  <si>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</si>
  <si>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</si>
  <si>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</si>
  <si>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</si>
  <si>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</si>
  <si>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</si>
  <si>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</si>
  <si>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</si>
  <si>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</si>
  <si>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</si>
  <si>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</si>
  <si>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</si>
  <si>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</si>
  <si>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</si>
  <si>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</si>
  <si>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</si>
  <si>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</si>
  <si>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</si>
  <si>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</si>
  <si>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</si>
  <si>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</si>
  <si>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</si>
  <si>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</si>
  <si>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</si>
  <si>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</si>
  <si>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</si>
  <si>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</si>
  <si>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</si>
  <si>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</si>
  <si>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</si>
  <si>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</si>
  <si>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</si>
  <si>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</si>
  <si>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</si>
  <si>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</si>
  <si>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</si>
  <si>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</si>
  <si>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</si>
  <si>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</si>
  <si>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</si>
  <si>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</si>
  <si>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</si>
  <si>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</si>
  <si>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</si>
  <si>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</si>
  <si>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</si>
  <si>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</si>
  <si>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</si>
  <si>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</si>
  <si>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</si>
  <si>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</si>
  <si>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</si>
  <si>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</si>
  <si>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</si>
  <si>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</si>
  <si>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</si>
  <si>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</si>
  <si>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</si>
  <si>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</si>
  <si>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</si>
  <si>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</si>
  <si>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</si>
  <si>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</si>
  <si>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</si>
  <si>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</si>
  <si>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b756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</si>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</sst>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6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6" fontId="244" fillId="53" borderId="70" xfId="34" applyNumberFormat="1" applyFont="1" applyFill="1" applyBorder="1" applyAlignment="1" applyProtection="1">
      <alignment horizontal="center" vertical="center"/>
      <protection/>
    </xf>
    <xf numFmtId="186" fontId="244" fillId="53" borderId="189" xfId="34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4" t="str">
        <f>+OTCHET!B9</f>
        <v>Твърдица</v>
      </c>
      <c r="C2" s="1675"/>
      <c r="D2" s="1676"/>
      <c r="E2" s="1019"/>
      <c r="F2" s="1020">
        <f>+OTCHET!H9</f>
        <v>0</v>
      </c>
      <c r="G2" s="1021" t="str">
        <f>+OTCHET!F12</f>
        <v>7004</v>
      </c>
      <c r="H2" s="1022"/>
      <c r="I2" s="1677">
        <f>+OTCHET!H607</f>
        <v>0</v>
      </c>
      <c r="J2" s="1678"/>
      <c r="K2" s="1013"/>
      <c r="L2" s="1679">
        <f>OTCHET!H605</f>
        <v>0</v>
      </c>
      <c r="M2" s="1680"/>
      <c r="N2" s="168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682">
        <f>+OTCHET!I9</f>
        <v>0</v>
      </c>
      <c r="U2" s="168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4" t="s">
        <v>998</v>
      </c>
      <c r="T4" s="1684"/>
      <c r="U4" s="168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43677</v>
      </c>
      <c r="M6" s="1019"/>
      <c r="N6" s="1044" t="s">
        <v>1000</v>
      </c>
      <c r="O6" s="1008"/>
      <c r="P6" s="1045">
        <f>OTCHET!F9</f>
        <v>43677</v>
      </c>
      <c r="Q6" s="1044" t="s">
        <v>1000</v>
      </c>
      <c r="R6" s="1046"/>
      <c r="S6" s="1685">
        <f>+Q4</f>
        <v>2019</v>
      </c>
      <c r="T6" s="1685"/>
      <c r="U6" s="168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6" t="s">
        <v>977</v>
      </c>
      <c r="T8" s="1687"/>
      <c r="U8" s="168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43677</v>
      </c>
      <c r="H9" s="1019"/>
      <c r="I9" s="1069">
        <f>+L4</f>
        <v>2019</v>
      </c>
      <c r="J9" s="1070">
        <f>+L6</f>
        <v>43677</v>
      </c>
      <c r="K9" s="1071"/>
      <c r="L9" s="1072">
        <f>+L6</f>
        <v>43677</v>
      </c>
      <c r="M9" s="1071"/>
      <c r="N9" s="1073">
        <f>+L6</f>
        <v>43677</v>
      </c>
      <c r="O9" s="1074"/>
      <c r="P9" s="1075">
        <f>+L4</f>
        <v>2019</v>
      </c>
      <c r="Q9" s="1073">
        <f>+L6</f>
        <v>43677</v>
      </c>
      <c r="R9" s="1046"/>
      <c r="S9" s="1689" t="s">
        <v>978</v>
      </c>
      <c r="T9" s="1690"/>
      <c r="U9" s="169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2" t="s">
        <v>1015</v>
      </c>
      <c r="T13" s="1693"/>
      <c r="U13" s="169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5" t="s">
        <v>2038</v>
      </c>
      <c r="T14" s="1696"/>
      <c r="U14" s="169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8" t="s">
        <v>2037</v>
      </c>
      <c r="T15" s="1699"/>
      <c r="U15" s="170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5" t="s">
        <v>1017</v>
      </c>
      <c r="T16" s="1696"/>
      <c r="U16" s="169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5" t="s">
        <v>1019</v>
      </c>
      <c r="T17" s="1696"/>
      <c r="U17" s="169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5" t="s">
        <v>1021</v>
      </c>
      <c r="T18" s="1696"/>
      <c r="U18" s="169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5" t="s">
        <v>1023</v>
      </c>
      <c r="T19" s="1696"/>
      <c r="U19" s="169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5" t="s">
        <v>1025</v>
      </c>
      <c r="T20" s="1696"/>
      <c r="U20" s="169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5" t="s">
        <v>1027</v>
      </c>
      <c r="T21" s="1696"/>
      <c r="U21" s="169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2039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4" t="s">
        <v>1030</v>
      </c>
      <c r="T23" s="1705"/>
      <c r="U23" s="1706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2" t="s">
        <v>1033</v>
      </c>
      <c r="T25" s="1693"/>
      <c r="U25" s="169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5" t="s">
        <v>1035</v>
      </c>
      <c r="T26" s="1696"/>
      <c r="U26" s="169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1037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4" t="s">
        <v>1039</v>
      </c>
      <c r="T28" s="1705"/>
      <c r="U28" s="1706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4" t="s">
        <v>1046</v>
      </c>
      <c r="T35" s="1705"/>
      <c r="U35" s="1706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7" t="s">
        <v>1048</v>
      </c>
      <c r="T36" s="1708"/>
      <c r="U36" s="170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4" t="s">
        <v>1054</v>
      </c>
      <c r="T40" s="1705"/>
      <c r="U40" s="1706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2" t="s">
        <v>1057</v>
      </c>
      <c r="T42" s="1693"/>
      <c r="U42" s="169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5" t="s">
        <v>1059</v>
      </c>
      <c r="T43" s="1696"/>
      <c r="U43" s="169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5" t="s">
        <v>1060</v>
      </c>
      <c r="T44" s="1696"/>
      <c r="U44" s="169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1062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4" t="s">
        <v>1064</v>
      </c>
      <c r="T46" s="1705"/>
      <c r="U46" s="1706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6" t="s">
        <v>1066</v>
      </c>
      <c r="T48" s="1717"/>
      <c r="U48" s="1718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6303</v>
      </c>
      <c r="K51" s="1095"/>
      <c r="L51" s="1102">
        <f>+IF($P$2=33,$Q51,0)</f>
        <v>0</v>
      </c>
      <c r="M51" s="1095"/>
      <c r="N51" s="1132">
        <f>+ROUND(+G51+J51+L51,0)</f>
        <v>6303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6303</v>
      </c>
      <c r="R51" s="1046"/>
      <c r="S51" s="1692" t="s">
        <v>1070</v>
      </c>
      <c r="T51" s="1693"/>
      <c r="U51" s="169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5" t="s">
        <v>1072</v>
      </c>
      <c r="T52" s="1696"/>
      <c r="U52" s="169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5" t="s">
        <v>1074</v>
      </c>
      <c r="T53" s="1696"/>
      <c r="U53" s="169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5" t="s">
        <v>1076</v>
      </c>
      <c r="T54" s="1696"/>
      <c r="U54" s="169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1" t="s">
        <v>1078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6303</v>
      </c>
      <c r="K56" s="1095"/>
      <c r="L56" s="1208">
        <f>+ROUND(+SUM(L51:L55),0)</f>
        <v>0</v>
      </c>
      <c r="M56" s="1095"/>
      <c r="N56" s="1209">
        <f>+ROUND(+SUM(N51:N55),0)</f>
        <v>6303</v>
      </c>
      <c r="O56" s="1097"/>
      <c r="P56" s="1207">
        <f>+ROUND(+SUM(P51:P55),0)</f>
        <v>0</v>
      </c>
      <c r="Q56" s="1208">
        <f>+ROUND(+SUM(Q51:Q55),0)</f>
        <v>6303</v>
      </c>
      <c r="R56" s="1046"/>
      <c r="S56" s="1704" t="s">
        <v>1080</v>
      </c>
      <c r="T56" s="1705"/>
      <c r="U56" s="1706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2" t="s">
        <v>1083</v>
      </c>
      <c r="T58" s="1693"/>
      <c r="U58" s="169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5" t="s">
        <v>1085</v>
      </c>
      <c r="T59" s="1696"/>
      <c r="U59" s="169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5" t="s">
        <v>1087</v>
      </c>
      <c r="T60" s="1696"/>
      <c r="U60" s="169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1089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4" t="s">
        <v>1093</v>
      </c>
      <c r="T63" s="1705"/>
      <c r="U63" s="1706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2" t="s">
        <v>1096</v>
      </c>
      <c r="T65" s="1693"/>
      <c r="U65" s="169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5" t="s">
        <v>1098</v>
      </c>
      <c r="T66" s="1696"/>
      <c r="U66" s="169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4" t="s">
        <v>1100</v>
      </c>
      <c r="T67" s="1705"/>
      <c r="U67" s="1706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2" t="s">
        <v>1103</v>
      </c>
      <c r="T69" s="1693"/>
      <c r="U69" s="169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5" t="s">
        <v>1105</v>
      </c>
      <c r="T70" s="1696"/>
      <c r="U70" s="169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4" t="s">
        <v>1107</v>
      </c>
      <c r="T71" s="1705"/>
      <c r="U71" s="1706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2" t="s">
        <v>1110</v>
      </c>
      <c r="T73" s="1693"/>
      <c r="U73" s="169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5" t="s">
        <v>1112</v>
      </c>
      <c r="T74" s="1696"/>
      <c r="U74" s="169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4" t="s">
        <v>1114</v>
      </c>
      <c r="T75" s="1705"/>
      <c r="U75" s="1706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6303</v>
      </c>
      <c r="K77" s="1095"/>
      <c r="L77" s="1233">
        <f>+ROUND(L56+L63+L67+L71+L75,0)</f>
        <v>0</v>
      </c>
      <c r="M77" s="1095"/>
      <c r="N77" s="1234">
        <f>+ROUND(N56+N63+N67+N71+N75,0)</f>
        <v>6303</v>
      </c>
      <c r="O77" s="1097"/>
      <c r="P77" s="1231">
        <f>+ROUND(P56+P63+P67+P71+P75,0)</f>
        <v>0</v>
      </c>
      <c r="Q77" s="1232">
        <f>+ROUND(Q56+Q63+Q67+Q71+Q75,0)</f>
        <v>6303</v>
      </c>
      <c r="R77" s="1046"/>
      <c r="S77" s="1719" t="s">
        <v>1116</v>
      </c>
      <c r="T77" s="1720"/>
      <c r="U77" s="172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2" t="s">
        <v>1119</v>
      </c>
      <c r="T79" s="1693"/>
      <c r="U79" s="169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5" t="s">
        <v>1121</v>
      </c>
      <c r="T80" s="1696"/>
      <c r="U80" s="169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2" t="s">
        <v>1123</v>
      </c>
      <c r="T81" s="1723"/>
      <c r="U81" s="172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5">
        <f>+IF(+SUM(F82:N82)=0,0,"Контрола: дефицит/излишък = финансиране с обратен знак (Г. + Д. = 0)")</f>
        <v>0</v>
      </c>
      <c r="C82" s="1726"/>
      <c r="D82" s="1727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-6303</v>
      </c>
      <c r="K83" s="1095"/>
      <c r="L83" s="1255">
        <f>+ROUND(L48,0)-ROUND(L77,0)+ROUND(L81,0)</f>
        <v>0</v>
      </c>
      <c r="M83" s="1095"/>
      <c r="N83" s="1256">
        <f>+ROUND(N48,0)-ROUND(N77,0)+ROUND(N81,0)</f>
        <v>-6303</v>
      </c>
      <c r="O83" s="1257"/>
      <c r="P83" s="1254">
        <f>+ROUND(P48,0)-ROUND(P77,0)+ROUND(P81,0)</f>
        <v>0</v>
      </c>
      <c r="Q83" s="1255">
        <f>+ROUND(Q48,0)-ROUND(Q77,0)+ROUND(Q81,0)</f>
        <v>-6303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6303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6303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6303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2" t="s">
        <v>1129</v>
      </c>
      <c r="T87" s="1693"/>
      <c r="U87" s="169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5" t="s">
        <v>1131</v>
      </c>
      <c r="T88" s="1696"/>
      <c r="U88" s="169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4" t="s">
        <v>1133</v>
      </c>
      <c r="T89" s="1705"/>
      <c r="U89" s="1706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2" t="s">
        <v>1136</v>
      </c>
      <c r="T91" s="1693"/>
      <c r="U91" s="169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5" t="s">
        <v>1138</v>
      </c>
      <c r="T92" s="1696"/>
      <c r="U92" s="169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5" t="s">
        <v>1140</v>
      </c>
      <c r="T93" s="1696"/>
      <c r="U93" s="169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1142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4" t="s">
        <v>1144</v>
      </c>
      <c r="T95" s="1705"/>
      <c r="U95" s="1706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2" t="s">
        <v>1147</v>
      </c>
      <c r="T97" s="1693"/>
      <c r="U97" s="169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5" t="s">
        <v>1149</v>
      </c>
      <c r="T98" s="1696"/>
      <c r="U98" s="169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4" t="s">
        <v>1151</v>
      </c>
      <c r="T99" s="1705"/>
      <c r="U99" s="1706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6" t="s">
        <v>1153</v>
      </c>
      <c r="T101" s="1717"/>
      <c r="U101" s="1718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2" t="s">
        <v>1157</v>
      </c>
      <c r="T104" s="1693"/>
      <c r="U104" s="169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5" t="s">
        <v>1159</v>
      </c>
      <c r="T105" s="1696"/>
      <c r="U105" s="169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4" t="s">
        <v>1161</v>
      </c>
      <c r="T106" s="1705"/>
      <c r="U106" s="1706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8" t="s">
        <v>1164</v>
      </c>
      <c r="T108" s="1729"/>
      <c r="U108" s="173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1" t="s">
        <v>1166</v>
      </c>
      <c r="T109" s="1732"/>
      <c r="U109" s="173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4" t="s">
        <v>1168</v>
      </c>
      <c r="T110" s="1705"/>
      <c r="U110" s="1706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2" t="s">
        <v>1171</v>
      </c>
      <c r="T112" s="1693"/>
      <c r="U112" s="169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5" t="s">
        <v>1173</v>
      </c>
      <c r="T113" s="1696"/>
      <c r="U113" s="169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4" t="s">
        <v>1175</v>
      </c>
      <c r="T114" s="1705"/>
      <c r="U114" s="1706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2" t="s">
        <v>1178</v>
      </c>
      <c r="T116" s="1693"/>
      <c r="U116" s="169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5" t="s">
        <v>1180</v>
      </c>
      <c r="T117" s="1696"/>
      <c r="U117" s="169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4" t="s">
        <v>1182</v>
      </c>
      <c r="T118" s="1705"/>
      <c r="U118" s="1706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9" t="s">
        <v>1184</v>
      </c>
      <c r="T120" s="1720"/>
      <c r="U120" s="172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2" t="s">
        <v>1187</v>
      </c>
      <c r="T122" s="1693"/>
      <c r="U122" s="169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6303</v>
      </c>
      <c r="K123" s="1095"/>
      <c r="L123" s="1120">
        <f>+IF($P$2=33,$Q123,0)</f>
        <v>0</v>
      </c>
      <c r="M123" s="1095"/>
      <c r="N123" s="1121">
        <f>+ROUND(+G123+J123+L123,0)</f>
        <v>6303</v>
      </c>
      <c r="O123" s="1097"/>
      <c r="P123" s="1119">
        <f>+ROUND(OTCHET!E524,0)</f>
        <v>0</v>
      </c>
      <c r="Q123" s="1120">
        <f>+ROUND(OTCHET!L524,0)</f>
        <v>6303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5" t="s">
        <v>1191</v>
      </c>
      <c r="T124" s="1696"/>
      <c r="U124" s="169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3" t="s">
        <v>1193</v>
      </c>
      <c r="T126" s="1744"/>
      <c r="U126" s="174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6303</v>
      </c>
      <c r="K127" s="1095"/>
      <c r="L127" s="1242">
        <f>+ROUND(+SUM(L122:L126),0)</f>
        <v>0</v>
      </c>
      <c r="M127" s="1095"/>
      <c r="N127" s="1243">
        <f>+ROUND(+SUM(N122:N126),0)</f>
        <v>6303</v>
      </c>
      <c r="O127" s="1097"/>
      <c r="P127" s="1241">
        <f>+ROUND(+SUM(P122:P126),0)</f>
        <v>0</v>
      </c>
      <c r="Q127" s="1242">
        <f>+ROUND(+SUM(Q122:Q126),0)</f>
        <v>6303</v>
      </c>
      <c r="R127" s="1046"/>
      <c r="S127" s="1722" t="s">
        <v>1195</v>
      </c>
      <c r="T127" s="1723"/>
      <c r="U127" s="172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2" t="s">
        <v>1198</v>
      </c>
      <c r="T129" s="1693"/>
      <c r="U129" s="169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5" t="s">
        <v>1200</v>
      </c>
      <c r="T130" s="1696"/>
      <c r="U130" s="169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4" t="s">
        <v>1202</v>
      </c>
      <c r="T131" s="1735"/>
      <c r="U131" s="1736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7" t="s">
        <v>1204</v>
      </c>
      <c r="T132" s="1738"/>
      <c r="U132" s="173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0">
        <f>+IF(+SUM(F133:N133)=0,0,"Контрола: дефицит/излишък = финансиране с обратен знак (Г. + Д. = 0)")</f>
        <v>0</v>
      </c>
      <c r="C133" s="1740"/>
      <c r="D133" s="174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43686</v>
      </c>
      <c r="D134" s="1247" t="s">
        <v>1206</v>
      </c>
      <c r="E134" s="1019"/>
      <c r="F134" s="1741"/>
      <c r="G134" s="1741"/>
      <c r="H134" s="1019"/>
      <c r="I134" s="1304" t="s">
        <v>1207</v>
      </c>
      <c r="J134" s="1305"/>
      <c r="K134" s="1019"/>
      <c r="L134" s="1741"/>
      <c r="M134" s="1741"/>
      <c r="N134" s="1741"/>
      <c r="O134" s="1299"/>
      <c r="P134" s="1742"/>
      <c r="Q134" s="174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972</v>
      </c>
      <c r="F11" s="707">
        <f>OTCHET!F9</f>
        <v>43677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2064</v>
      </c>
      <c r="F17" s="1750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6303</v>
      </c>
      <c r="G38" s="848">
        <f>G39+G43+G44+G46+SUM(G48:G52)+G55</f>
        <v>6303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6303</v>
      </c>
      <c r="G43" s="816">
        <f>+OTCHET!I205+OTCHET!I223+OTCHET!I271</f>
        <v>6303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-6303</v>
      </c>
      <c r="G64" s="928">
        <f>+G22-G38+G56-G63</f>
        <v>-6303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6303</v>
      </c>
      <c r="G66" s="938">
        <f>SUM(+G68+G76+G77+G84+G85+G86+G89+G90+G91+G92+G93+G94+G95)</f>
        <v>6303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6303</v>
      </c>
      <c r="G86" s="906">
        <f>+G87+G88</f>
        <v>6303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6303</v>
      </c>
      <c r="G88" s="964">
        <f>+OTCHET!I521+OTCHET!I524+OTCHET!I544</f>
        <v>6303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 t="str">
        <f>+OTCHET!D603</f>
        <v>Ирина Азманова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 t="str">
        <f>+OTCHET!G600</f>
        <v>Диана Димитрова</v>
      </c>
      <c r="F114" s="1753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7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7" t="str">
        <f>VLOOKUP(E15,SMETKA,2,FALSE)</f>
        <v>ОТЧЕТНИ ДАННИ ПО ЕБК ЗА СМЕТКИТЕ ЗА СРЕДСТВАТА ОТ ЕВРОПЕЙСКИЯ СЪЮЗ - ДЕС</v>
      </c>
      <c r="C7" s="1798"/>
      <c r="D7" s="179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9" t="s">
        <v>1907</v>
      </c>
      <c r="C9" s="1800"/>
      <c r="D9" s="1801"/>
      <c r="E9" s="115">
        <v>43466</v>
      </c>
      <c r="F9" s="116">
        <v>43677</v>
      </c>
      <c r="G9" s="113"/>
      <c r="H9" s="1415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юли</v>
      </c>
      <c r="G10" s="113"/>
      <c r="H10" s="114"/>
      <c r="I10" s="1846" t="s">
        <v>971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802" t="str">
        <f>VLOOKUP(F12,PRBK,2,FALSE)</f>
        <v>Твърдица</v>
      </c>
      <c r="C12" s="1803"/>
      <c r="D12" s="1804"/>
      <c r="E12" s="118" t="s">
        <v>965</v>
      </c>
      <c r="F12" s="1586" t="s">
        <v>1548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74" t="s">
        <v>2054</v>
      </c>
      <c r="F19" s="1775"/>
      <c r="G19" s="1775"/>
      <c r="H19" s="1776"/>
      <c r="I19" s="1789" t="s">
        <v>2055</v>
      </c>
      <c r="J19" s="1790"/>
      <c r="K19" s="1790"/>
      <c r="L19" s="1791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5" t="s">
        <v>468</v>
      </c>
      <c r="D22" s="179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5" t="s">
        <v>470</v>
      </c>
      <c r="D28" s="1796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5" t="s">
        <v>126</v>
      </c>
      <c r="D33" s="1796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5" t="s">
        <v>121</v>
      </c>
      <c r="D39" s="1796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5" t="str">
        <f>$B$7</f>
        <v>ОТЧЕТНИ ДАННИ ПО ЕБК ЗА СМЕТКИТЕ ЗА СРЕДСТВАТА ОТ ЕВРОПЕЙСКИЯ СЪЮЗ - ДЕС</v>
      </c>
      <c r="C174" s="1806"/>
      <c r="D174" s="180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8" t="str">
        <f>$B$9</f>
        <v>Твърдица</v>
      </c>
      <c r="C176" s="1769"/>
      <c r="D176" s="1770"/>
      <c r="E176" s="115">
        <f>$E$9</f>
        <v>43466</v>
      </c>
      <c r="F176" s="226">
        <f>$F$9</f>
        <v>43677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2" t="str">
        <f>$B$12</f>
        <v>Твърдица</v>
      </c>
      <c r="C179" s="1803"/>
      <c r="D179" s="1804"/>
      <c r="E179" s="231" t="s">
        <v>892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74" t="s">
        <v>2056</v>
      </c>
      <c r="F183" s="1775"/>
      <c r="G183" s="1775"/>
      <c r="H183" s="1776"/>
      <c r="I183" s="1777" t="s">
        <v>2057</v>
      </c>
      <c r="J183" s="1778"/>
      <c r="K183" s="1778"/>
      <c r="L183" s="177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746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4" t="s">
        <v>749</v>
      </c>
      <c r="D190" s="176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2" t="s">
        <v>194</v>
      </c>
      <c r="D196" s="178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4" t="s">
        <v>199</v>
      </c>
      <c r="D204" s="178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4" t="s">
        <v>200</v>
      </c>
      <c r="D205" s="176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6303</v>
      </c>
      <c r="J205" s="275">
        <f t="shared" si="48"/>
        <v>0</v>
      </c>
      <c r="K205" s="276">
        <f t="shared" si="48"/>
        <v>0</v>
      </c>
      <c r="L205" s="310">
        <f t="shared" si="48"/>
        <v>6303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1658</v>
      </c>
      <c r="J206" s="283">
        <f t="shared" si="49"/>
        <v>0</v>
      </c>
      <c r="K206" s="284">
        <f t="shared" si="49"/>
        <v>0</v>
      </c>
      <c r="L206" s="281">
        <f t="shared" si="49"/>
        <v>1658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1157</v>
      </c>
      <c r="J210" s="297">
        <f t="shared" si="49"/>
        <v>0</v>
      </c>
      <c r="K210" s="298">
        <f t="shared" si="49"/>
        <v>0</v>
      </c>
      <c r="L210" s="295">
        <f t="shared" si="49"/>
        <v>1157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3446</v>
      </c>
      <c r="J212" s="322">
        <f t="shared" si="49"/>
        <v>0</v>
      </c>
      <c r="K212" s="323">
        <f t="shared" si="49"/>
        <v>0</v>
      </c>
      <c r="L212" s="320">
        <f t="shared" si="49"/>
        <v>3446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42</v>
      </c>
      <c r="J214" s="322">
        <f t="shared" si="49"/>
        <v>0</v>
      </c>
      <c r="K214" s="323">
        <f t="shared" si="49"/>
        <v>0</v>
      </c>
      <c r="L214" s="320">
        <f t="shared" si="49"/>
        <v>42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4" t="s">
        <v>272</v>
      </c>
      <c r="D223" s="175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4" t="s">
        <v>724</v>
      </c>
      <c r="D227" s="175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4" t="s">
        <v>219</v>
      </c>
      <c r="D233" s="175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4" t="s">
        <v>221</v>
      </c>
      <c r="D236" s="175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2" t="s">
        <v>222</v>
      </c>
      <c r="D237" s="176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2" t="s">
        <v>223</v>
      </c>
      <c r="D238" s="176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2" t="s">
        <v>1660</v>
      </c>
      <c r="D239" s="176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4" t="s">
        <v>224</v>
      </c>
      <c r="D240" s="175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4" t="s">
        <v>234</v>
      </c>
      <c r="D255" s="175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4" t="s">
        <v>235</v>
      </c>
      <c r="D256" s="175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4" t="s">
        <v>236</v>
      </c>
      <c r="D257" s="175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4" t="s">
        <v>237</v>
      </c>
      <c r="D258" s="175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4" t="s">
        <v>1665</v>
      </c>
      <c r="D265" s="175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4" t="s">
        <v>1662</v>
      </c>
      <c r="D269" s="175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4" t="s">
        <v>1663</v>
      </c>
      <c r="D270" s="175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2" t="s">
        <v>247</v>
      </c>
      <c r="D271" s="176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4" t="s">
        <v>273</v>
      </c>
      <c r="D272" s="175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8" t="s">
        <v>248</v>
      </c>
      <c r="D275" s="175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8" t="s">
        <v>249</v>
      </c>
      <c r="D276" s="175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8" t="s">
        <v>625</v>
      </c>
      <c r="D284" s="175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8" t="s">
        <v>687</v>
      </c>
      <c r="D287" s="175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4" t="s">
        <v>688</v>
      </c>
      <c r="D288" s="175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60" t="s">
        <v>917</v>
      </c>
      <c r="D293" s="176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6" t="s">
        <v>696</v>
      </c>
      <c r="D297" s="175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6303</v>
      </c>
      <c r="J301" s="397">
        <f t="shared" si="77"/>
        <v>0</v>
      </c>
      <c r="K301" s="398">
        <f t="shared" si="77"/>
        <v>0</v>
      </c>
      <c r="L301" s="395">
        <f t="shared" si="77"/>
        <v>6303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808"/>
      <c r="D306" s="180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9"/>
      <c r="C308" s="1808"/>
      <c r="D308" s="180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9"/>
      <c r="C311" s="1808"/>
      <c r="D311" s="180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0"/>
      <c r="C344" s="1810"/>
      <c r="D344" s="181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5" t="str">
        <f>$B$7</f>
        <v>ОТЧЕТНИ ДАННИ ПО ЕБК ЗА СМЕТКИТЕ ЗА СРЕДСТВАТА ОТ ЕВРОПЕЙСКИЯ СЪЮЗ - ДЕС</v>
      </c>
      <c r="C348" s="1815"/>
      <c r="D348" s="181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8" t="str">
        <f>$B$9</f>
        <v>Твърдица</v>
      </c>
      <c r="C350" s="1769"/>
      <c r="D350" s="1770"/>
      <c r="E350" s="115">
        <f>$E$9</f>
        <v>43466</v>
      </c>
      <c r="F350" s="407">
        <f>$F$9</f>
        <v>43677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2" t="str">
        <f>$B$12</f>
        <v>Твърдица</v>
      </c>
      <c r="C353" s="1803"/>
      <c r="D353" s="1804"/>
      <c r="E353" s="410" t="s">
        <v>892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92" t="s">
        <v>2058</v>
      </c>
      <c r="F357" s="1793"/>
      <c r="G357" s="1793"/>
      <c r="H357" s="1794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13" t="s">
        <v>276</v>
      </c>
      <c r="D361" s="181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11" t="s">
        <v>287</v>
      </c>
      <c r="D375" s="181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11" t="s">
        <v>309</v>
      </c>
      <c r="D383" s="181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11" t="s">
        <v>253</v>
      </c>
      <c r="D388" s="181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11" t="s">
        <v>254</v>
      </c>
      <c r="D391" s="1812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11" t="s">
        <v>256</v>
      </c>
      <c r="D396" s="181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11" t="s">
        <v>257</v>
      </c>
      <c r="D399" s="181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11" t="s">
        <v>924</v>
      </c>
      <c r="D402" s="181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11" t="s">
        <v>682</v>
      </c>
      <c r="D405" s="181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11" t="s">
        <v>683</v>
      </c>
      <c r="D406" s="181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11" t="s">
        <v>701</v>
      </c>
      <c r="D409" s="181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11" t="s">
        <v>260</v>
      </c>
      <c r="D412" s="181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11" t="s">
        <v>769</v>
      </c>
      <c r="D422" s="181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11" t="s">
        <v>706</v>
      </c>
      <c r="D423" s="181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11" t="s">
        <v>261</v>
      </c>
      <c r="D424" s="1812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11" t="s">
        <v>685</v>
      </c>
      <c r="D425" s="1812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11" t="s">
        <v>928</v>
      </c>
      <c r="D426" s="181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8" t="str">
        <f>$B$7</f>
        <v>ОТЧЕТНИ ДАННИ ПО ЕБК ЗА СМЕТКИТЕ ЗА СРЕДСТВАТА ОТ ЕВРОПЕЙСКИЯ СЪЮЗ - ДЕС</v>
      </c>
      <c r="C433" s="1819"/>
      <c r="D433" s="181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8" t="str">
        <f>$B$9</f>
        <v>Твърдица</v>
      </c>
      <c r="C435" s="1769"/>
      <c r="D435" s="1770"/>
      <c r="E435" s="115">
        <f>$E$9</f>
        <v>43466</v>
      </c>
      <c r="F435" s="407">
        <f>$F$9</f>
        <v>43677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02" t="str">
        <f>$B$12</f>
        <v>Твърдица</v>
      </c>
      <c r="C438" s="1803"/>
      <c r="D438" s="1804"/>
      <c r="E438" s="410" t="s">
        <v>892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4" t="s">
        <v>2060</v>
      </c>
      <c r="F442" s="1775"/>
      <c r="G442" s="1775"/>
      <c r="H442" s="1776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-6303</v>
      </c>
      <c r="J445" s="547">
        <f t="shared" si="99"/>
        <v>0</v>
      </c>
      <c r="K445" s="548">
        <f t="shared" si="99"/>
        <v>0</v>
      </c>
      <c r="L445" s="549">
        <f t="shared" si="99"/>
        <v>-6303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6303</v>
      </c>
      <c r="J446" s="554">
        <f t="shared" si="100"/>
        <v>0</v>
      </c>
      <c r="K446" s="555">
        <f t="shared" si="100"/>
        <v>0</v>
      </c>
      <c r="L446" s="556">
        <f>+L597</f>
        <v>6303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6" t="str">
        <f>$B$7</f>
        <v>ОТЧЕТНИ ДАННИ ПО ЕБК ЗА СМЕТКИТЕ ЗА СРЕДСТВАТА ОТ ЕВРОПЕЙСКИЯ СЪЮЗ - ДЕС</v>
      </c>
      <c r="C449" s="1767"/>
      <c r="D449" s="176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8" t="str">
        <f>$B$9</f>
        <v>Твърдица</v>
      </c>
      <c r="C451" s="1769"/>
      <c r="D451" s="1770"/>
      <c r="E451" s="115">
        <f>$E$9</f>
        <v>43466</v>
      </c>
      <c r="F451" s="407">
        <f>$F$9</f>
        <v>43677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02" t="str">
        <f>$B$12</f>
        <v>Твърдица</v>
      </c>
      <c r="C454" s="1803"/>
      <c r="D454" s="1804"/>
      <c r="E454" s="410" t="s">
        <v>892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86" t="s">
        <v>2062</v>
      </c>
      <c r="F458" s="1787"/>
      <c r="G458" s="1787"/>
      <c r="H458" s="1788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6" t="s">
        <v>770</v>
      </c>
      <c r="D461" s="181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3" t="s">
        <v>773</v>
      </c>
      <c r="D465" s="183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3" t="s">
        <v>2000</v>
      </c>
      <c r="D468" s="183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6" t="s">
        <v>776</v>
      </c>
      <c r="D471" s="181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4" t="s">
        <v>783</v>
      </c>
      <c r="D478" s="183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2" t="s">
        <v>932</v>
      </c>
      <c r="D481" s="182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5" t="s">
        <v>937</v>
      </c>
      <c r="D497" s="1826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5" t="s">
        <v>24</v>
      </c>
      <c r="D502" s="1826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7" t="s">
        <v>938</v>
      </c>
      <c r="D503" s="182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2" t="s">
        <v>33</v>
      </c>
      <c r="D512" s="182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2" t="s">
        <v>37</v>
      </c>
      <c r="D516" s="182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2" t="s">
        <v>939</v>
      </c>
      <c r="D521" s="182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5" t="s">
        <v>940</v>
      </c>
      <c r="D524" s="1821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6303</v>
      </c>
      <c r="J524" s="580">
        <f t="shared" si="120"/>
        <v>0</v>
      </c>
      <c r="K524" s="581">
        <f t="shared" si="120"/>
        <v>0</v>
      </c>
      <c r="L524" s="578">
        <f t="shared" si="120"/>
        <v>6303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>
        <v>0</v>
      </c>
      <c r="G527" s="165"/>
      <c r="H527" s="585">
        <v>0</v>
      </c>
      <c r="I527" s="164">
        <v>6303</v>
      </c>
      <c r="J527" s="165"/>
      <c r="K527" s="585">
        <v>0</v>
      </c>
      <c r="L527" s="1387">
        <f t="shared" si="116"/>
        <v>6303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3" t="s">
        <v>313</v>
      </c>
      <c r="D531" s="1824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2" t="s">
        <v>942</v>
      </c>
      <c r="D535" s="1822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8" t="s">
        <v>943</v>
      </c>
      <c r="D536" s="182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20" t="s">
        <v>944</v>
      </c>
      <c r="D541" s="1821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2" t="s">
        <v>945</v>
      </c>
      <c r="D544" s="182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20" t="s">
        <v>954</v>
      </c>
      <c r="D566" s="182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20" t="s">
        <v>959</v>
      </c>
      <c r="D586" s="1821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20" t="s">
        <v>835</v>
      </c>
      <c r="D591" s="1821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6303</v>
      </c>
      <c r="J597" s="664">
        <f t="shared" si="133"/>
        <v>0</v>
      </c>
      <c r="K597" s="666">
        <f t="shared" si="133"/>
        <v>0</v>
      </c>
      <c r="L597" s="662">
        <f t="shared" si="133"/>
        <v>6303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8" t="s">
        <v>2074</v>
      </c>
      <c r="H600" s="1849"/>
      <c r="I600" s="1849"/>
      <c r="J600" s="185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8" t="s">
        <v>879</v>
      </c>
      <c r="H601" s="1838"/>
      <c r="I601" s="1838"/>
      <c r="J601" s="1838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2073</v>
      </c>
      <c r="E603" s="671"/>
      <c r="F603" s="218" t="s">
        <v>881</v>
      </c>
      <c r="G603" s="1830" t="s">
        <v>2075</v>
      </c>
      <c r="H603" s="1831"/>
      <c r="I603" s="1831"/>
      <c r="J603" s="1832"/>
      <c r="K603" s="103"/>
      <c r="L603" s="228"/>
      <c r="M603" s="7">
        <v>1</v>
      </c>
      <c r="N603" s="518"/>
    </row>
    <row r="604" spans="1:14" ht="21.75" customHeight="1">
      <c r="A604" s="23"/>
      <c r="B604" s="1836" t="s">
        <v>882</v>
      </c>
      <c r="C604" s="1837"/>
      <c r="D604" s="672" t="s">
        <v>883</v>
      </c>
      <c r="E604" s="673"/>
      <c r="F604" s="674"/>
      <c r="G604" s="1838" t="s">
        <v>879</v>
      </c>
      <c r="H604" s="1838"/>
      <c r="I604" s="1838"/>
      <c r="J604" s="1838"/>
      <c r="K604" s="103"/>
      <c r="L604" s="228"/>
      <c r="M604" s="7">
        <v>1</v>
      </c>
      <c r="N604" s="518"/>
    </row>
    <row r="605" spans="1:14" ht="24.75" customHeight="1">
      <c r="A605" s="36"/>
      <c r="B605" s="1839">
        <v>43686</v>
      </c>
      <c r="C605" s="1840"/>
      <c r="D605" s="675" t="s">
        <v>884</v>
      </c>
      <c r="E605" s="676" t="s">
        <v>2076</v>
      </c>
      <c r="F605" s="677"/>
      <c r="G605" s="678" t="s">
        <v>885</v>
      </c>
      <c r="H605" s="1841"/>
      <c r="I605" s="1842"/>
      <c r="J605" s="1843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41"/>
      <c r="I607" s="1842"/>
      <c r="J607" s="1843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66" t="str">
        <f>$B$7</f>
        <v>ОТЧЕТНИ ДАННИ ПО ЕБК ЗА СМЕТКИТЕ ЗА СРЕДСТВАТА ОТ ЕВРОПЕЙСКИЯ СЪЮЗ - ДЕС</v>
      </c>
      <c r="C621" s="1767"/>
      <c r="D621" s="1767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68" t="str">
        <f>$B$9</f>
        <v>Твърдица</v>
      </c>
      <c r="C623" s="1769"/>
      <c r="D623" s="1770"/>
      <c r="E623" s="115">
        <f>$E$9</f>
        <v>43466</v>
      </c>
      <c r="F623" s="226">
        <f>$F$9</f>
        <v>43677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71" t="str">
        <f>$B$12</f>
        <v>Твърдица</v>
      </c>
      <c r="C626" s="1772"/>
      <c r="D626" s="1773"/>
      <c r="E626" s="410" t="s">
        <v>892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893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714</v>
      </c>
      <c r="E630" s="1774" t="s">
        <v>2051</v>
      </c>
      <c r="F630" s="1775"/>
      <c r="G630" s="1775"/>
      <c r="H630" s="1776"/>
      <c r="I630" s="1777" t="s">
        <v>2052</v>
      </c>
      <c r="J630" s="1778"/>
      <c r="K630" s="1778"/>
      <c r="L630" s="1779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3322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3322</v>
      </c>
      <c r="D635" s="1452" t="s">
        <v>2005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80" t="s">
        <v>746</v>
      </c>
      <c r="D637" s="1781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64" t="s">
        <v>749</v>
      </c>
      <c r="D640" s="1765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82" t="s">
        <v>194</v>
      </c>
      <c r="D646" s="1783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912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873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875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4" t="s">
        <v>199</v>
      </c>
      <c r="D654" s="1785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64" t="s">
        <v>200</v>
      </c>
      <c r="D655" s="1765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6303</v>
      </c>
      <c r="J655" s="275">
        <f t="shared" si="140"/>
        <v>0</v>
      </c>
      <c r="K655" s="276">
        <f t="shared" si="140"/>
        <v>0</v>
      </c>
      <c r="L655" s="310">
        <f t="shared" si="140"/>
        <v>6303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>
        <v>1658</v>
      </c>
      <c r="J656" s="153"/>
      <c r="K656" s="1418"/>
      <c r="L656" s="281">
        <f aca="true" t="shared" si="142" ref="L656:L672">I656+J656+K656</f>
        <v>1658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>
        <v>1157</v>
      </c>
      <c r="J660" s="159"/>
      <c r="K660" s="1420"/>
      <c r="L660" s="295">
        <f t="shared" si="142"/>
        <v>1157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>
        <v>3446</v>
      </c>
      <c r="J662" s="455"/>
      <c r="K662" s="1428"/>
      <c r="L662" s="320">
        <f t="shared" si="142"/>
        <v>3446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>
        <v>42</v>
      </c>
      <c r="J664" s="455"/>
      <c r="K664" s="1428"/>
      <c r="L664" s="320">
        <f t="shared" si="142"/>
        <v>42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876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803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54" t="s">
        <v>272</v>
      </c>
      <c r="D673" s="1755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54" t="s">
        <v>724</v>
      </c>
      <c r="D677" s="1755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54" t="s">
        <v>219</v>
      </c>
      <c r="D683" s="1755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54" t="s">
        <v>221</v>
      </c>
      <c r="D686" s="1755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62" t="s">
        <v>222</v>
      </c>
      <c r="D687" s="1763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62" t="s">
        <v>223</v>
      </c>
      <c r="D688" s="1763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62" t="s">
        <v>1664</v>
      </c>
      <c r="D689" s="1763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54" t="s">
        <v>224</v>
      </c>
      <c r="D690" s="1755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1661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54" t="s">
        <v>234</v>
      </c>
      <c r="D705" s="1755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54" t="s">
        <v>235</v>
      </c>
      <c r="D706" s="1755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54" t="s">
        <v>236</v>
      </c>
      <c r="D707" s="1755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54" t="s">
        <v>237</v>
      </c>
      <c r="D708" s="1755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54" t="s">
        <v>1665</v>
      </c>
      <c r="D715" s="1755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54" t="s">
        <v>1662</v>
      </c>
      <c r="D719" s="1755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54" t="s">
        <v>1663</v>
      </c>
      <c r="D720" s="1755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62" t="s">
        <v>247</v>
      </c>
      <c r="D721" s="1763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54" t="s">
        <v>273</v>
      </c>
      <c r="D722" s="1755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58" t="s">
        <v>248</v>
      </c>
      <c r="D725" s="1759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58" t="s">
        <v>249</v>
      </c>
      <c r="D726" s="1759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620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621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622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623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624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58" t="s">
        <v>625</v>
      </c>
      <c r="D734" s="1759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58" t="s">
        <v>687</v>
      </c>
      <c r="D737" s="1759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54" t="s">
        <v>688</v>
      </c>
      <c r="D738" s="1755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60" t="s">
        <v>917</v>
      </c>
      <c r="D743" s="1761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56" t="s">
        <v>696</v>
      </c>
      <c r="D747" s="1757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56" t="s">
        <v>696</v>
      </c>
      <c r="D748" s="1757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6303</v>
      </c>
      <c r="J752" s="397">
        <f t="shared" si="169"/>
        <v>0</v>
      </c>
      <c r="K752" s="398">
        <f t="shared" si="169"/>
        <v>0</v>
      </c>
      <c r="L752" s="395">
        <f t="shared" si="169"/>
        <v>6303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398 G398 I398 J398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66">
        <f>$B$7</f>
        <v>0</v>
      </c>
      <c r="J14" s="1767"/>
      <c r="K14" s="176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8">
        <f>$B$9</f>
        <v>0</v>
      </c>
      <c r="J16" s="1769"/>
      <c r="K16" s="177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1">
        <f>$B$12</f>
        <v>0</v>
      </c>
      <c r="J19" s="1772"/>
      <c r="K19" s="1773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74" t="s">
        <v>2051</v>
      </c>
      <c r="M23" s="1775"/>
      <c r="N23" s="1775"/>
      <c r="O23" s="1776"/>
      <c r="P23" s="1777" t="s">
        <v>2052</v>
      </c>
      <c r="Q23" s="1778"/>
      <c r="R23" s="1778"/>
      <c r="S23" s="177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746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4" t="s">
        <v>749</v>
      </c>
      <c r="K33" s="176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2" t="s">
        <v>194</v>
      </c>
      <c r="K39" s="178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4" t="s">
        <v>199</v>
      </c>
      <c r="K47" s="178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4" t="s">
        <v>200</v>
      </c>
      <c r="K48" s="176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4" t="s">
        <v>272</v>
      </c>
      <c r="K66" s="175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4" t="s">
        <v>724</v>
      </c>
      <c r="K70" s="175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4" t="s">
        <v>219</v>
      </c>
      <c r="K76" s="175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4" t="s">
        <v>221</v>
      </c>
      <c r="K79" s="175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2" t="s">
        <v>222</v>
      </c>
      <c r="K80" s="176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2" t="s">
        <v>223</v>
      </c>
      <c r="K81" s="176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2" t="s">
        <v>1664</v>
      </c>
      <c r="K82" s="176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4" t="s">
        <v>224</v>
      </c>
      <c r="K83" s="175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4" t="s">
        <v>234</v>
      </c>
      <c r="K98" s="175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4" t="s">
        <v>235</v>
      </c>
      <c r="K99" s="175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4" t="s">
        <v>236</v>
      </c>
      <c r="K100" s="175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4" t="s">
        <v>237</v>
      </c>
      <c r="K101" s="175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4" t="s">
        <v>1665</v>
      </c>
      <c r="K108" s="175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4" t="s">
        <v>1662</v>
      </c>
      <c r="K112" s="175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4" t="s">
        <v>1663</v>
      </c>
      <c r="K113" s="175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2" t="s">
        <v>247</v>
      </c>
      <c r="K114" s="176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4" t="s">
        <v>273</v>
      </c>
      <c r="K115" s="175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8" t="s">
        <v>248</v>
      </c>
      <c r="K118" s="175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8" t="s">
        <v>249</v>
      </c>
      <c r="K119" s="175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8" t="s">
        <v>625</v>
      </c>
      <c r="K127" s="175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8" t="s">
        <v>687</v>
      </c>
      <c r="K130" s="175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4" t="s">
        <v>688</v>
      </c>
      <c r="K131" s="175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60" t="s">
        <v>917</v>
      </c>
      <c r="K136" s="176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6" t="s">
        <v>696</v>
      </c>
      <c r="K140" s="1757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6" t="s">
        <v>696</v>
      </c>
      <c r="K141" s="1757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2019-08-09T06:14:50Z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